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AREMANAGE\Meeting Documents\Biz Ops HIT 06 14\2023 Clinical_Bizops Meetings\March\"/>
    </mc:Choice>
  </mc:AlternateContent>
  <bookViews>
    <workbookView xWindow="0" yWindow="0" windowWidth="17250" windowHeight="5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I21" i="1"/>
  <c r="P21" i="1"/>
  <c r="P22" i="1" s="1"/>
  <c r="I17" i="1" l="1"/>
  <c r="I18" i="1" s="1"/>
  <c r="I20" i="1" s="1"/>
  <c r="I22" i="1" s="1"/>
  <c r="P17" i="1"/>
  <c r="P18" i="1" s="1"/>
  <c r="P20" i="1" s="1"/>
  <c r="P16" i="1"/>
  <c r="P13" i="1"/>
  <c r="P24" i="1" s="1"/>
  <c r="S12" i="1"/>
  <c r="S11" i="1"/>
  <c r="S10" i="1"/>
  <c r="R7" i="1"/>
  <c r="Q24" i="1" s="1"/>
  <c r="I24" i="1"/>
  <c r="I16" i="1"/>
  <c r="I13" i="1"/>
  <c r="L12" i="1"/>
  <c r="L11" i="1"/>
  <c r="L10" i="1"/>
  <c r="L13" i="1" s="1"/>
  <c r="K7" i="1"/>
  <c r="J24" i="1" s="1"/>
  <c r="B13" i="1"/>
  <c r="B24" i="1" s="1"/>
  <c r="E11" i="1"/>
  <c r="E12" i="1"/>
  <c r="D7" i="1"/>
  <c r="C24" i="1" s="1"/>
  <c r="B17" i="1"/>
  <c r="B18" i="1" s="1"/>
  <c r="B20" i="1" s="1"/>
  <c r="B22" i="1" s="1"/>
  <c r="B16" i="1"/>
  <c r="S13" i="1" l="1"/>
  <c r="E10" i="1"/>
  <c r="E13" i="1"/>
</calcChain>
</file>

<file path=xl/sharedStrings.xml><?xml version="1.0" encoding="utf-8"?>
<sst xmlns="http://schemas.openxmlformats.org/spreadsheetml/2006/main" count="76" uniqueCount="27">
  <si>
    <t>HH+</t>
  </si>
  <si>
    <t>HRHN</t>
  </si>
  <si>
    <t>Std</t>
  </si>
  <si>
    <t>HH+ CM</t>
  </si>
  <si>
    <t>Std CM</t>
  </si>
  <si>
    <t>FTE</t>
  </si>
  <si>
    <t>Salary</t>
  </si>
  <si>
    <t>Staff</t>
  </si>
  <si>
    <t>Member</t>
  </si>
  <si>
    <t>Caseload point value</t>
  </si>
  <si>
    <t>Billing Rate</t>
  </si>
  <si>
    <t>Count of Members (Variable)</t>
  </si>
  <si>
    <t>Case Count Value</t>
  </si>
  <si>
    <t>Total</t>
  </si>
  <si>
    <t>Case $ Value monthly</t>
  </si>
  <si>
    <t>Case $ Value annually</t>
  </si>
  <si>
    <t>Fringe</t>
  </si>
  <si>
    <t xml:space="preserve">Total </t>
  </si>
  <si>
    <t>Support Staff (Nav, CHW, Peer, etc)</t>
  </si>
  <si>
    <t>https://www.health.ny.gov/health_care/medicaid/program/medicaid_health_homes/special_populations/docs/hh_plus_high_need_smi_guidance.pdf</t>
  </si>
  <si>
    <t>Margin</t>
  </si>
  <si>
    <t>Annual Case ValueLess admin fee</t>
  </si>
  <si>
    <t>Ratio-- FTE : # of members</t>
  </si>
  <si>
    <t>Scenario 1</t>
  </si>
  <si>
    <t>Scenario 2</t>
  </si>
  <si>
    <t>Scenario 3</t>
  </si>
  <si>
    <t>Staff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</si>
</sst>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0" fontId="0" fillId="0" borderId="0" xfId="0" applyBorder="1"/>
    <xf numFmtId="44" fontId="0" fillId="0" borderId="0" xfId="1" applyFont="1" applyBorder="1"/>
    <xf numFmtId="0" fontId="0" fillId="2" borderId="1" xfId="0" applyFill="1" applyBorder="1"/>
    <xf numFmtId="0" fontId="0" fillId="0" borderId="3" xfId="0" applyBorder="1"/>
    <xf numFmtId="9" fontId="0" fillId="0" borderId="1" xfId="0" applyNumberFormat="1" applyBorder="1"/>
    <xf numFmtId="0" fontId="2" fillId="0" borderId="1" xfId="0" applyFont="1" applyBorder="1"/>
    <xf numFmtId="0" fontId="2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7" xfId="0" applyFill="1" applyBorder="1"/>
    <xf numFmtId="6" fontId="0" fillId="0" borderId="0" xfId="0" applyNumberFormat="1" applyBorder="1"/>
    <xf numFmtId="44" fontId="0" fillId="0" borderId="0" xfId="0" applyNumberFormat="1" applyBorder="1"/>
    <xf numFmtId="20" fontId="0" fillId="0" borderId="0" xfId="0" applyNumberFormat="1" applyBorder="1"/>
    <xf numFmtId="44" fontId="2" fillId="0" borderId="0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3" xfId="0" applyFill="1" applyBorder="1"/>
    <xf numFmtId="0" fontId="3" fillId="0" borderId="0" xfId="2"/>
    <xf numFmtId="0" fontId="0" fillId="0" borderId="1" xfId="0" applyFill="1" applyBorder="1" applyAlignment="1">
      <alignment horizontal="center"/>
    </xf>
    <xf numFmtId="44" fontId="0" fillId="0" borderId="0" xfId="0" applyNumberForma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ny.gov/health_care/medicaid/program/medicaid_health_homes/special_populations/docs/hh_plus_high_need_smi_guid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Normal="100" workbookViewId="0">
      <selection activeCell="E22" sqref="E22"/>
    </sheetView>
  </sheetViews>
  <sheetFormatPr defaultRowHeight="15" x14ac:dyDescent="0.25"/>
  <cols>
    <col min="1" max="1" width="31.5703125" customWidth="1"/>
    <col min="2" max="2" width="13.140625" customWidth="1"/>
    <col min="3" max="3" width="11.140625" customWidth="1"/>
    <col min="4" max="4" width="13.5703125" customWidth="1"/>
    <col min="5" max="5" width="13.42578125" customWidth="1"/>
    <col min="6" max="6" width="4.28515625" customWidth="1"/>
    <col min="7" max="7" width="6.85546875" customWidth="1"/>
    <col min="8" max="8" width="30.85546875" customWidth="1"/>
    <col min="9" max="9" width="14.28515625" customWidth="1"/>
    <col min="10" max="10" width="11.85546875" customWidth="1"/>
    <col min="11" max="11" width="14.140625" customWidth="1"/>
    <col min="14" max="14" width="7" customWidth="1"/>
    <col min="15" max="15" width="32.5703125" customWidth="1"/>
    <col min="16" max="17" width="13.28515625" customWidth="1"/>
    <col min="18" max="18" width="11" customWidth="1"/>
  </cols>
  <sheetData>
    <row r="1" spans="1:20" x14ac:dyDescent="0.25">
      <c r="A1" s="11" t="s">
        <v>23</v>
      </c>
      <c r="B1" s="12"/>
      <c r="C1" s="12"/>
      <c r="D1" s="12"/>
      <c r="E1" s="12"/>
      <c r="F1" s="13"/>
      <c r="H1" s="11" t="s">
        <v>24</v>
      </c>
      <c r="I1" s="12"/>
      <c r="J1" s="12"/>
      <c r="K1" s="12"/>
      <c r="L1" s="12"/>
      <c r="M1" s="13"/>
      <c r="O1" s="11" t="s">
        <v>25</v>
      </c>
      <c r="P1" s="12"/>
      <c r="Q1" s="12"/>
      <c r="R1" s="12"/>
      <c r="S1" s="12"/>
      <c r="T1" s="13"/>
    </row>
    <row r="2" spans="1:20" x14ac:dyDescent="0.25">
      <c r="A2" s="14"/>
      <c r="B2" s="4"/>
      <c r="C2" s="4"/>
      <c r="D2" s="4"/>
      <c r="E2" s="4"/>
      <c r="F2" s="15"/>
      <c r="H2" s="14"/>
      <c r="I2" s="4"/>
      <c r="J2" s="4"/>
      <c r="K2" s="4"/>
      <c r="L2" s="4"/>
      <c r="M2" s="15"/>
      <c r="O2" s="14"/>
      <c r="P2" s="4"/>
      <c r="Q2" s="4"/>
      <c r="R2" s="4"/>
      <c r="S2" s="4"/>
      <c r="T2" s="15"/>
    </row>
    <row r="3" spans="1:20" x14ac:dyDescent="0.25">
      <c r="A3" s="1" t="s">
        <v>8</v>
      </c>
      <c r="B3" s="1" t="s">
        <v>9</v>
      </c>
      <c r="C3" s="1" t="s">
        <v>10</v>
      </c>
      <c r="D3" s="3" t="s">
        <v>11</v>
      </c>
      <c r="E3" s="4"/>
      <c r="F3" s="15"/>
      <c r="H3" s="1" t="s">
        <v>8</v>
      </c>
      <c r="I3" s="1" t="s">
        <v>9</v>
      </c>
      <c r="J3" s="1" t="s">
        <v>10</v>
      </c>
      <c r="K3" s="3" t="s">
        <v>11</v>
      </c>
      <c r="L3" s="4"/>
      <c r="M3" s="15"/>
      <c r="O3" s="1" t="s">
        <v>8</v>
      </c>
      <c r="P3" s="1" t="s">
        <v>9</v>
      </c>
      <c r="Q3" s="1" t="s">
        <v>10</v>
      </c>
      <c r="R3" s="3" t="s">
        <v>11</v>
      </c>
      <c r="S3" s="4"/>
      <c r="T3" s="15"/>
    </row>
    <row r="4" spans="1:20" x14ac:dyDescent="0.25">
      <c r="A4" s="1" t="s">
        <v>0</v>
      </c>
      <c r="B4" s="1">
        <v>3</v>
      </c>
      <c r="C4" s="2">
        <v>843.2</v>
      </c>
      <c r="D4" s="6">
        <v>20</v>
      </c>
      <c r="E4" s="4"/>
      <c r="F4" s="15"/>
      <c r="H4" s="1" t="s">
        <v>0</v>
      </c>
      <c r="I4" s="1">
        <v>3</v>
      </c>
      <c r="J4" s="2">
        <v>843.2</v>
      </c>
      <c r="K4" s="6">
        <v>14</v>
      </c>
      <c r="L4" s="4"/>
      <c r="M4" s="15"/>
      <c r="O4" s="1" t="s">
        <v>0</v>
      </c>
      <c r="P4" s="1">
        <v>3</v>
      </c>
      <c r="Q4" s="2">
        <v>843.2</v>
      </c>
      <c r="R4" s="6">
        <v>40</v>
      </c>
      <c r="S4" s="4"/>
      <c r="T4" s="15"/>
    </row>
    <row r="5" spans="1:20" x14ac:dyDescent="0.25">
      <c r="A5" s="1" t="s">
        <v>1</v>
      </c>
      <c r="B5" s="1">
        <v>2</v>
      </c>
      <c r="C5" s="2">
        <v>386.83</v>
      </c>
      <c r="D5" s="6"/>
      <c r="E5" s="4"/>
      <c r="F5" s="15"/>
      <c r="H5" s="1" t="s">
        <v>1</v>
      </c>
      <c r="I5" s="1">
        <v>2</v>
      </c>
      <c r="J5" s="2">
        <v>386.83</v>
      </c>
      <c r="K5" s="6">
        <v>6</v>
      </c>
      <c r="L5" s="4"/>
      <c r="M5" s="15"/>
      <c r="O5" s="1" t="s">
        <v>1</v>
      </c>
      <c r="P5" s="1">
        <v>2</v>
      </c>
      <c r="Q5" s="2">
        <v>386.83</v>
      </c>
      <c r="R5" s="6">
        <v>20</v>
      </c>
      <c r="S5" s="4"/>
      <c r="T5" s="15"/>
    </row>
    <row r="6" spans="1:20" x14ac:dyDescent="0.25">
      <c r="A6" s="1" t="s">
        <v>2</v>
      </c>
      <c r="B6" s="1">
        <v>1</v>
      </c>
      <c r="C6" s="2">
        <v>215.13</v>
      </c>
      <c r="D6" s="6"/>
      <c r="E6" s="4"/>
      <c r="F6" s="15"/>
      <c r="H6" s="1" t="s">
        <v>2</v>
      </c>
      <c r="I6" s="1">
        <v>1</v>
      </c>
      <c r="J6" s="2">
        <v>215.13</v>
      </c>
      <c r="K6" s="6">
        <v>6</v>
      </c>
      <c r="L6" s="4"/>
      <c r="M6" s="15"/>
      <c r="O6" s="1" t="s">
        <v>2</v>
      </c>
      <c r="P6" s="1">
        <v>1</v>
      </c>
      <c r="Q6" s="2">
        <v>215.13</v>
      </c>
      <c r="R6" s="6">
        <v>20</v>
      </c>
      <c r="S6" s="4"/>
      <c r="T6" s="15"/>
    </row>
    <row r="7" spans="1:20" x14ac:dyDescent="0.25">
      <c r="A7" s="26" t="s">
        <v>13</v>
      </c>
      <c r="B7" s="26"/>
      <c r="C7" s="26"/>
      <c r="D7" s="9">
        <f>SUM(D4:D6)</f>
        <v>20</v>
      </c>
      <c r="E7" s="4"/>
      <c r="F7" s="15"/>
      <c r="H7" s="26" t="s">
        <v>13</v>
      </c>
      <c r="I7" s="26"/>
      <c r="J7" s="26"/>
      <c r="K7" s="9">
        <f>SUM(K4:K6)</f>
        <v>26</v>
      </c>
      <c r="L7" s="4"/>
      <c r="M7" s="15"/>
      <c r="O7" s="26" t="s">
        <v>13</v>
      </c>
      <c r="P7" s="26"/>
      <c r="Q7" s="26"/>
      <c r="R7" s="9">
        <f>SUM(R4:R6)</f>
        <v>80</v>
      </c>
      <c r="S7" s="4"/>
      <c r="T7" s="15"/>
    </row>
    <row r="8" spans="1:20" x14ac:dyDescent="0.25">
      <c r="A8" s="14"/>
      <c r="B8" s="4"/>
      <c r="C8" s="4"/>
      <c r="D8" s="4"/>
      <c r="E8" s="4"/>
      <c r="F8" s="15"/>
      <c r="H8" s="14"/>
      <c r="I8" s="4"/>
      <c r="J8" s="4"/>
      <c r="K8" s="4"/>
      <c r="L8" s="4"/>
      <c r="M8" s="15"/>
      <c r="O8" s="14"/>
      <c r="P8" s="4"/>
      <c r="Q8" s="4"/>
      <c r="R8" s="4"/>
      <c r="S8" s="4"/>
      <c r="T8" s="15"/>
    </row>
    <row r="9" spans="1:20" x14ac:dyDescent="0.25">
      <c r="A9" s="1" t="s">
        <v>7</v>
      </c>
      <c r="B9" s="1" t="s">
        <v>5</v>
      </c>
      <c r="C9" s="7" t="s">
        <v>6</v>
      </c>
      <c r="D9" s="3" t="s">
        <v>16</v>
      </c>
      <c r="E9" s="3" t="s">
        <v>17</v>
      </c>
      <c r="F9" s="15"/>
      <c r="H9" s="1" t="s">
        <v>7</v>
      </c>
      <c r="I9" s="1" t="s">
        <v>5</v>
      </c>
      <c r="J9" s="7" t="s">
        <v>6</v>
      </c>
      <c r="K9" s="3" t="s">
        <v>16</v>
      </c>
      <c r="L9" s="3" t="s">
        <v>17</v>
      </c>
      <c r="M9" s="15"/>
      <c r="O9" s="1" t="s">
        <v>7</v>
      </c>
      <c r="P9" s="1" t="s">
        <v>5</v>
      </c>
      <c r="Q9" s="7" t="s">
        <v>6</v>
      </c>
      <c r="R9" s="3" t="s">
        <v>16</v>
      </c>
      <c r="S9" s="3" t="s">
        <v>17</v>
      </c>
      <c r="T9" s="15"/>
    </row>
    <row r="10" spans="1:20" x14ac:dyDescent="0.25">
      <c r="A10" s="1" t="s">
        <v>3</v>
      </c>
      <c r="B10" s="1">
        <v>1</v>
      </c>
      <c r="C10" s="24">
        <v>55000</v>
      </c>
      <c r="D10" s="8">
        <v>0.3</v>
      </c>
      <c r="E10" s="1">
        <f>B10*(C10+(C10*D10))</f>
        <v>71500</v>
      </c>
      <c r="F10" s="15"/>
      <c r="H10" s="1" t="s">
        <v>3</v>
      </c>
      <c r="I10" s="1">
        <v>1</v>
      </c>
      <c r="J10" s="7">
        <v>55000</v>
      </c>
      <c r="K10" s="8">
        <v>0.3</v>
      </c>
      <c r="L10" s="1">
        <f>I10*(J10+(J10*K10))</f>
        <v>71500</v>
      </c>
      <c r="M10" s="15"/>
      <c r="O10" s="1" t="s">
        <v>3</v>
      </c>
      <c r="P10" s="1">
        <v>2</v>
      </c>
      <c r="Q10" s="7">
        <v>55000</v>
      </c>
      <c r="R10" s="8">
        <v>0.3</v>
      </c>
      <c r="S10" s="1">
        <f>P10*(Q10+(Q10*R10))</f>
        <v>143000</v>
      </c>
      <c r="T10" s="15"/>
    </row>
    <row r="11" spans="1:20" x14ac:dyDescent="0.25">
      <c r="A11" s="1" t="s">
        <v>4</v>
      </c>
      <c r="B11" s="1"/>
      <c r="C11" s="24">
        <v>50000</v>
      </c>
      <c r="D11" s="8">
        <v>0.3</v>
      </c>
      <c r="E11" s="1">
        <f t="shared" ref="E11:E12" si="0">B11*(C11+(C11*D11))</f>
        <v>0</v>
      </c>
      <c r="F11" s="15"/>
      <c r="H11" s="1" t="s">
        <v>4</v>
      </c>
      <c r="I11" s="1"/>
      <c r="J11" s="7">
        <v>50000</v>
      </c>
      <c r="K11" s="8">
        <v>0.3</v>
      </c>
      <c r="L11" s="1">
        <f t="shared" ref="L11:L12" si="1">I11*(J11+(J11*K11))</f>
        <v>0</v>
      </c>
      <c r="M11" s="15"/>
      <c r="O11" s="1" t="s">
        <v>4</v>
      </c>
      <c r="P11" s="1"/>
      <c r="Q11" s="7">
        <v>50000</v>
      </c>
      <c r="R11" s="8">
        <v>0.3</v>
      </c>
      <c r="S11" s="1">
        <f t="shared" ref="S11:S12" si="2">P11*(Q11+(Q11*R11))</f>
        <v>0</v>
      </c>
      <c r="T11" s="15"/>
    </row>
    <row r="12" spans="1:20" x14ac:dyDescent="0.25">
      <c r="A12" s="1" t="s">
        <v>18</v>
      </c>
      <c r="B12" s="1"/>
      <c r="C12" s="24">
        <v>40000</v>
      </c>
      <c r="D12" s="8">
        <v>0.3</v>
      </c>
      <c r="E12" s="1">
        <f t="shared" si="0"/>
        <v>0</v>
      </c>
      <c r="F12" s="15"/>
      <c r="H12" s="1" t="s">
        <v>18</v>
      </c>
      <c r="I12" s="1"/>
      <c r="J12" s="7">
        <v>40000</v>
      </c>
      <c r="K12" s="8">
        <v>0.3</v>
      </c>
      <c r="L12" s="1">
        <f t="shared" si="1"/>
        <v>0</v>
      </c>
      <c r="M12" s="15"/>
      <c r="O12" s="1" t="s">
        <v>18</v>
      </c>
      <c r="P12" s="1">
        <v>1</v>
      </c>
      <c r="Q12" s="7">
        <v>40000</v>
      </c>
      <c r="R12" s="8">
        <v>0.3</v>
      </c>
      <c r="S12" s="1">
        <f t="shared" si="2"/>
        <v>52000</v>
      </c>
      <c r="T12" s="15"/>
    </row>
    <row r="13" spans="1:20" x14ac:dyDescent="0.25">
      <c r="A13" s="16" t="s">
        <v>13</v>
      </c>
      <c r="B13" s="4">
        <f>SUM(B10:B12)</f>
        <v>1</v>
      </c>
      <c r="C13" s="4"/>
      <c r="D13" s="4"/>
      <c r="E13" s="10">
        <f>SUM(E10:E12)</f>
        <v>71500</v>
      </c>
      <c r="F13" s="15"/>
      <c r="H13" s="16" t="s">
        <v>13</v>
      </c>
      <c r="I13" s="4">
        <f>SUM(I10:I12)</f>
        <v>1</v>
      </c>
      <c r="J13" s="4"/>
      <c r="K13" s="4"/>
      <c r="L13" s="10">
        <f>SUM(L10:L12)</f>
        <v>71500</v>
      </c>
      <c r="M13" s="15"/>
      <c r="O13" s="16" t="s">
        <v>13</v>
      </c>
      <c r="P13" s="4">
        <f>SUM(P10:P12)</f>
        <v>3</v>
      </c>
      <c r="Q13" s="4"/>
      <c r="R13" s="4"/>
      <c r="S13" s="10">
        <f>SUM(S10:S12)</f>
        <v>195000</v>
      </c>
      <c r="T13" s="15"/>
    </row>
    <row r="14" spans="1:20" x14ac:dyDescent="0.25">
      <c r="A14" s="14"/>
      <c r="B14" s="4"/>
      <c r="C14" s="4"/>
      <c r="D14" s="4"/>
      <c r="E14" s="4"/>
      <c r="F14" s="15"/>
      <c r="H14" s="14"/>
      <c r="I14" s="4"/>
      <c r="J14" s="4"/>
      <c r="K14" s="4"/>
      <c r="L14" s="4"/>
      <c r="M14" s="15"/>
      <c r="O14" s="14"/>
      <c r="P14" s="4"/>
      <c r="Q14" s="4"/>
      <c r="R14" s="4"/>
      <c r="S14" s="4"/>
      <c r="T14" s="15"/>
    </row>
    <row r="15" spans="1:20" x14ac:dyDescent="0.25">
      <c r="A15" s="14"/>
      <c r="B15" s="4"/>
      <c r="C15" s="4"/>
      <c r="D15" s="4"/>
      <c r="E15" s="17"/>
      <c r="F15" s="15"/>
      <c r="H15" s="14"/>
      <c r="I15" s="4"/>
      <c r="J15" s="4"/>
      <c r="K15" s="4"/>
      <c r="L15" s="17"/>
      <c r="M15" s="15"/>
      <c r="O15" s="14"/>
      <c r="P15" s="4"/>
      <c r="Q15" s="4"/>
      <c r="R15" s="4"/>
      <c r="S15" s="17"/>
      <c r="T15" s="15"/>
    </row>
    <row r="16" spans="1:20" x14ac:dyDescent="0.25">
      <c r="A16" s="14" t="s">
        <v>12</v>
      </c>
      <c r="B16" s="4">
        <f>(B4*D4)+(B5*D5)+(B6*D6)</f>
        <v>60</v>
      </c>
      <c r="C16" s="4"/>
      <c r="D16" s="4"/>
      <c r="E16" s="4"/>
      <c r="F16" s="15"/>
      <c r="H16" s="14" t="s">
        <v>12</v>
      </c>
      <c r="I16" s="10">
        <f>(I4*K4)+(I5*K5)+(I6*K6)</f>
        <v>60</v>
      </c>
      <c r="J16" s="4"/>
      <c r="K16" s="4"/>
      <c r="L16" s="4"/>
      <c r="M16" s="15"/>
      <c r="O16" s="14" t="s">
        <v>12</v>
      </c>
      <c r="P16" s="4">
        <f>(P4*R4)+(P5*R5)+(P6*R6)</f>
        <v>180</v>
      </c>
      <c r="Q16" s="4"/>
      <c r="R16" s="4"/>
      <c r="S16" s="4"/>
      <c r="T16" s="15"/>
    </row>
    <row r="17" spans="1:20" x14ac:dyDescent="0.25">
      <c r="A17" s="14" t="s">
        <v>14</v>
      </c>
      <c r="B17" s="27">
        <f>(C4*D4)+(C5*D5)+(C6*D6)</f>
        <v>16864</v>
      </c>
      <c r="C17" s="27"/>
      <c r="D17" s="4"/>
      <c r="E17" s="4"/>
      <c r="F17" s="15"/>
      <c r="H17" s="14" t="s">
        <v>14</v>
      </c>
      <c r="I17" s="27">
        <f>(J4*K4)+(J5*K5)+(J6*K6)</f>
        <v>15416.560000000001</v>
      </c>
      <c r="J17" s="27"/>
      <c r="K17" s="4"/>
      <c r="L17" s="4"/>
      <c r="M17" s="15"/>
      <c r="O17" s="14" t="s">
        <v>14</v>
      </c>
      <c r="P17" s="27">
        <f>(Q4*R4)+(Q5*R5)+(Q6*R6)</f>
        <v>45767.199999999997</v>
      </c>
      <c r="Q17" s="27"/>
      <c r="R17" s="4"/>
      <c r="S17" s="4"/>
      <c r="T17" s="15"/>
    </row>
    <row r="18" spans="1:20" x14ac:dyDescent="0.25">
      <c r="A18" s="14" t="s">
        <v>15</v>
      </c>
      <c r="B18" s="27">
        <f>B17*12</f>
        <v>202368</v>
      </c>
      <c r="C18" s="27"/>
      <c r="D18" s="4"/>
      <c r="E18" s="4"/>
      <c r="F18" s="15"/>
      <c r="H18" s="14" t="s">
        <v>15</v>
      </c>
      <c r="I18" s="27">
        <f>I17*12</f>
        <v>184998.72000000003</v>
      </c>
      <c r="J18" s="27"/>
      <c r="K18" s="4"/>
      <c r="L18" s="4"/>
      <c r="M18" s="15"/>
      <c r="O18" s="14" t="s">
        <v>15</v>
      </c>
      <c r="P18" s="27">
        <f>P17*12</f>
        <v>549206.39999999991</v>
      </c>
      <c r="Q18" s="27"/>
      <c r="R18" s="4"/>
      <c r="S18" s="4"/>
      <c r="T18" s="15"/>
    </row>
    <row r="19" spans="1:20" x14ac:dyDescent="0.25">
      <c r="A19" s="14"/>
      <c r="B19" s="4"/>
      <c r="C19" s="4"/>
      <c r="D19" s="4"/>
      <c r="E19" s="4"/>
      <c r="F19" s="15"/>
      <c r="H19" s="14"/>
      <c r="I19" s="4"/>
      <c r="J19" s="4"/>
      <c r="K19" s="4"/>
      <c r="L19" s="4"/>
      <c r="M19" s="15"/>
      <c r="O19" s="14"/>
      <c r="P19" s="4"/>
      <c r="Q19" s="4"/>
      <c r="R19" s="4"/>
      <c r="S19" s="4"/>
      <c r="T19" s="15"/>
    </row>
    <row r="20" spans="1:20" x14ac:dyDescent="0.25">
      <c r="A20" s="14" t="s">
        <v>21</v>
      </c>
      <c r="B20" s="5">
        <f>+B18*0.91</f>
        <v>184154.88</v>
      </c>
      <c r="C20" s="18"/>
      <c r="D20" s="4"/>
      <c r="E20" s="4"/>
      <c r="F20" s="15"/>
      <c r="H20" s="14" t="s">
        <v>21</v>
      </c>
      <c r="I20" s="5">
        <f>+I18*0.91</f>
        <v>168348.83520000003</v>
      </c>
      <c r="J20" s="18"/>
      <c r="K20" s="4"/>
      <c r="L20" s="4"/>
      <c r="M20" s="15"/>
      <c r="O20" s="14" t="s">
        <v>21</v>
      </c>
      <c r="P20" s="5">
        <f>+P18*0.91</f>
        <v>499777.82399999991</v>
      </c>
      <c r="Q20" s="18"/>
      <c r="R20" s="4"/>
      <c r="S20" s="4"/>
      <c r="T20" s="15"/>
    </row>
    <row r="21" spans="1:20" x14ac:dyDescent="0.25">
      <c r="A21" s="14" t="s">
        <v>26</v>
      </c>
      <c r="B21" s="4">
        <f>E13</f>
        <v>71500</v>
      </c>
      <c r="C21" s="19"/>
      <c r="D21" s="4"/>
      <c r="E21" s="4"/>
      <c r="F21" s="15"/>
      <c r="H21" s="14" t="s">
        <v>26</v>
      </c>
      <c r="I21" s="4">
        <f>L13</f>
        <v>71500</v>
      </c>
      <c r="J21" s="19"/>
      <c r="K21" s="4"/>
      <c r="L21" s="4"/>
      <c r="M21" s="15"/>
      <c r="O21" s="14" t="s">
        <v>26</v>
      </c>
      <c r="P21" s="4">
        <f>S13</f>
        <v>195000</v>
      </c>
      <c r="Q21" s="19"/>
      <c r="R21" s="4"/>
      <c r="S21" s="4"/>
      <c r="T21" s="15"/>
    </row>
    <row r="22" spans="1:20" x14ac:dyDescent="0.25">
      <c r="A22" s="14" t="s">
        <v>20</v>
      </c>
      <c r="B22" s="20">
        <f>B20-E13-B21</f>
        <v>41154.880000000005</v>
      </c>
      <c r="C22" s="19"/>
      <c r="D22" s="4"/>
      <c r="E22" s="4"/>
      <c r="F22" s="15"/>
      <c r="H22" s="14" t="s">
        <v>20</v>
      </c>
      <c r="I22" s="20">
        <f>I20-L13-I21</f>
        <v>25348.83520000003</v>
      </c>
      <c r="J22" s="19"/>
      <c r="K22" s="4"/>
      <c r="L22" s="4"/>
      <c r="M22" s="15"/>
      <c r="O22" s="14" t="s">
        <v>20</v>
      </c>
      <c r="P22" s="20">
        <f>P20-S13-P21</f>
        <v>109777.82399999991</v>
      </c>
      <c r="Q22" s="19"/>
      <c r="R22" s="4"/>
      <c r="S22" s="4"/>
      <c r="T22" s="15"/>
    </row>
    <row r="23" spans="1:20" x14ac:dyDescent="0.25">
      <c r="A23" s="14"/>
      <c r="B23" s="4"/>
      <c r="C23" s="4"/>
      <c r="D23" s="4"/>
      <c r="E23" s="4"/>
      <c r="F23" s="15"/>
      <c r="H23" s="14"/>
      <c r="I23" s="4"/>
      <c r="J23" s="4"/>
      <c r="K23" s="4"/>
      <c r="L23" s="4"/>
      <c r="M23" s="15"/>
      <c r="O23" s="14"/>
      <c r="P23" s="4"/>
      <c r="Q23" s="4"/>
      <c r="R23" s="4"/>
      <c r="S23" s="4"/>
      <c r="T23" s="15"/>
    </row>
    <row r="24" spans="1:20" x14ac:dyDescent="0.25">
      <c r="A24" s="14" t="s">
        <v>22</v>
      </c>
      <c r="B24" s="4">
        <f>B13</f>
        <v>1</v>
      </c>
      <c r="C24" s="4">
        <f>D7</f>
        <v>20</v>
      </c>
      <c r="D24" s="4"/>
      <c r="E24" s="4"/>
      <c r="F24" s="15"/>
      <c r="H24" s="14" t="s">
        <v>22</v>
      </c>
      <c r="I24" s="4">
        <f>I13</f>
        <v>1</v>
      </c>
      <c r="J24" s="4">
        <f>K7</f>
        <v>26</v>
      </c>
      <c r="K24" s="4"/>
      <c r="L24" s="4"/>
      <c r="M24" s="15"/>
      <c r="O24" s="14" t="s">
        <v>22</v>
      </c>
      <c r="P24" s="4">
        <f>P13</f>
        <v>3</v>
      </c>
      <c r="Q24" s="4">
        <f>R7</f>
        <v>80</v>
      </c>
      <c r="R24" s="4"/>
      <c r="S24" s="4"/>
      <c r="T24" s="15"/>
    </row>
    <row r="25" spans="1:20" x14ac:dyDescent="0.25">
      <c r="A25" s="14"/>
      <c r="B25" s="4"/>
      <c r="C25" s="4"/>
      <c r="D25" s="4"/>
      <c r="E25" s="4"/>
      <c r="F25" s="15"/>
      <c r="H25" s="14"/>
      <c r="I25" s="4"/>
      <c r="J25" s="4"/>
      <c r="K25" s="4"/>
      <c r="L25" s="4"/>
      <c r="M25" s="15"/>
      <c r="O25" s="14"/>
      <c r="P25" s="4"/>
      <c r="Q25" s="4"/>
      <c r="R25" s="4"/>
      <c r="S25" s="4"/>
      <c r="T25" s="15"/>
    </row>
    <row r="26" spans="1:20" x14ac:dyDescent="0.25">
      <c r="A26" s="21"/>
      <c r="B26" s="22"/>
      <c r="C26" s="22"/>
      <c r="D26" s="22"/>
      <c r="E26" s="22"/>
      <c r="F26" s="23"/>
      <c r="H26" s="21"/>
      <c r="I26" s="22"/>
      <c r="J26" s="22"/>
      <c r="K26" s="22"/>
      <c r="L26" s="22"/>
      <c r="M26" s="23"/>
      <c r="O26" s="21"/>
      <c r="P26" s="22"/>
      <c r="Q26" s="22"/>
      <c r="R26" s="22"/>
      <c r="S26" s="22"/>
      <c r="T26" s="23"/>
    </row>
    <row r="27" spans="1:20" x14ac:dyDescent="0.25">
      <c r="A27" s="25" t="s">
        <v>19</v>
      </c>
    </row>
  </sheetData>
  <mergeCells count="9">
    <mergeCell ref="O7:Q7"/>
    <mergeCell ref="P17:Q17"/>
    <mergeCell ref="P18:Q18"/>
    <mergeCell ref="B17:C17"/>
    <mergeCell ref="A7:C7"/>
    <mergeCell ref="B18:C18"/>
    <mergeCell ref="H7:J7"/>
    <mergeCell ref="I17:J17"/>
    <mergeCell ref="I18:J18"/>
  </mergeCells>
  <hyperlinks>
    <hyperlink ref="A27" r:id="rId1"/>
  </hyperlinks>
  <pageMargins left="0.7" right="0.7" top="0.75" bottom="0.75" header="0.3" footer="0.3"/>
  <pageSetup scale="95" orientation="portrait" horizontalDpi="300" verticalDpi="300" r:id="rId2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Cuyuch</dc:creator>
  <cp:lastModifiedBy>Danielle Cuyuch</cp:lastModifiedBy>
  <cp:lastPrinted>2023-03-17T17:58:38Z</cp:lastPrinted>
  <dcterms:created xsi:type="dcterms:W3CDTF">2023-03-17T17:43:13Z</dcterms:created>
  <dcterms:modified xsi:type="dcterms:W3CDTF">2023-03-21T20:30:25Z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